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e25b1197ff5f083/Calculators/"/>
    </mc:Choice>
  </mc:AlternateContent>
  <xr:revisionPtr revIDLastSave="95" documentId="8_{CF871278-65B0-42AF-A613-456C159C140B}" xr6:coauthVersionLast="47" xr6:coauthVersionMax="47" xr10:uidLastSave="{3A313CEC-A614-4393-9E0D-38A422B52E38}"/>
  <bookViews>
    <workbookView xWindow="2490" yWindow="270" windowWidth="21825" windowHeight="13815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 s="1"/>
  <c r="H26" i="1"/>
  <c r="H27" i="1"/>
  <c r="G29" i="1"/>
  <c r="D32" i="1"/>
  <c r="D5" i="1"/>
  <c r="D6" i="1"/>
  <c r="H4" i="1"/>
  <c r="H5" i="1"/>
  <c r="D25" i="1"/>
  <c r="D26" i="1"/>
  <c r="H24" i="1"/>
  <c r="H25" i="1"/>
  <c r="C31" i="1"/>
  <c r="C32" i="1"/>
  <c r="C33" i="1"/>
  <c r="C34" i="1"/>
  <c r="D17" i="1"/>
  <c r="D18" i="1"/>
  <c r="C14" i="1"/>
  <c r="C13" i="1"/>
  <c r="C12" i="1"/>
  <c r="C11" i="1"/>
  <c r="C28" i="1"/>
  <c r="C29" i="1"/>
  <c r="C30" i="1"/>
  <c r="G28" i="1"/>
  <c r="D31" i="1"/>
  <c r="G31" i="1"/>
  <c r="D34" i="1"/>
  <c r="G30" i="1"/>
  <c r="D33" i="1"/>
  <c r="G10" i="1" l="1"/>
  <c r="D13" i="1" s="1"/>
  <c r="G9" i="1"/>
  <c r="D12" i="1" s="1"/>
  <c r="C8" i="1"/>
  <c r="C9" i="1" s="1"/>
  <c r="C10" i="1" s="1"/>
  <c r="G8" i="1"/>
  <c r="D11" i="1" s="1"/>
  <c r="G11" i="1"/>
  <c r="D14" i="1" s="1"/>
</calcChain>
</file>

<file path=xl/sharedStrings.xml><?xml version="1.0" encoding="utf-8"?>
<sst xmlns="http://schemas.openxmlformats.org/spreadsheetml/2006/main" count="58" uniqueCount="38">
  <si>
    <t xml:space="preserve">PE Pipe </t>
  </si>
  <si>
    <t>Conditioning Curve Data</t>
  </si>
  <si>
    <t>Pipe Diameter</t>
  </si>
  <si>
    <t>Pipe id / 2 r</t>
  </si>
  <si>
    <t>SDR11 PE80 7/5.5</t>
  </si>
  <si>
    <t>SDR</t>
  </si>
  <si>
    <t>r * r =r2</t>
  </si>
  <si>
    <t>SDR11 PE80 6/4</t>
  </si>
  <si>
    <t>pi * r2 =a</t>
  </si>
  <si>
    <t>SDR11 PE100 7/7</t>
  </si>
  <si>
    <t>Pipe ID in m</t>
  </si>
  <si>
    <t>a * L = v</t>
  </si>
  <si>
    <t>SDR26 PE80 3/2</t>
  </si>
  <si>
    <t>Length in m</t>
  </si>
  <si>
    <t>v *1.0158</t>
  </si>
  <si>
    <t>350 mbar</t>
  </si>
  <si>
    <t>Conditioning</t>
  </si>
  <si>
    <t>SDR21 PE80 3/2</t>
  </si>
  <si>
    <t xml:space="preserve">Total Volume in m3  </t>
  </si>
  <si>
    <t>v *0.877</t>
  </si>
  <si>
    <t>3 bar</t>
  </si>
  <si>
    <t>Test time from above</t>
  </si>
  <si>
    <t>Conditioning curve</t>
  </si>
  <si>
    <t>Conditioning time</t>
  </si>
  <si>
    <t>SDR17 PE80 3/2</t>
  </si>
  <si>
    <t xml:space="preserve">Total Volume in Lts  </t>
  </si>
  <si>
    <t>v *0.837</t>
  </si>
  <si>
    <t>6 bar</t>
  </si>
  <si>
    <t>SDR21 PE100 3/2</t>
  </si>
  <si>
    <t>Total Volume Gallons</t>
  </si>
  <si>
    <t>v *1.75</t>
  </si>
  <si>
    <t>7 bar</t>
  </si>
  <si>
    <t>Total test time</t>
  </si>
  <si>
    <t>SDR11 PE80 3/2</t>
  </si>
  <si>
    <t>Steel Pipe 1</t>
  </si>
  <si>
    <t>Steel pipe 1</t>
  </si>
  <si>
    <t>Wall Tickness</t>
  </si>
  <si>
    <t>Test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</si>
</sst>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1"/>
      <color rgb="FF9C57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B4C6E7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theme="9" tint="0.59999389629810485"/>
        <bgColor rgb="FFB4C6E7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3" fillId="4" borderId="1" applyNumberFormat="0" applyAlignment="0" applyProtection="0"/>
  </cellStyleXfs>
  <cellXfs count="8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3" xfId="4" applyFont="1" applyFill="1" applyBorder="1" applyAlignment="1">
      <alignment horizontal="center" vertical="center"/>
    </xf>
    <xf numFmtId="0" fontId="0" fillId="4" borderId="4" xfId="4" applyFont="1" applyFill="1" applyBorder="1" applyAlignment="1">
      <alignment horizontal="center" vertical="center"/>
    </xf>
    <xf numFmtId="0" fontId="0" fillId="4" borderId="5" xfId="4" applyFont="1" applyFill="1" applyBorder="1" applyAlignment="1">
      <alignment horizontal="center" vertical="center"/>
    </xf>
    <xf numFmtId="0" fontId="0" fillId="7" borderId="5" xfId="1" applyFont="1" applyFill="1" applyBorder="1" applyAlignment="1">
      <alignment horizontal="center" vertical="center"/>
    </xf>
    <xf numFmtId="0" fontId="0" fillId="4" borderId="6" xfId="4" applyFont="1" applyFill="1" applyBorder="1" applyAlignment="1">
      <alignment horizontal="center" vertical="center"/>
    </xf>
    <xf numFmtId="0" fontId="0" fillId="4" borderId="7" xfId="4" applyFont="1" applyFill="1" applyBorder="1" applyAlignment="1">
      <alignment horizontal="center" vertical="center"/>
    </xf>
    <xf numFmtId="0" fontId="0" fillId="4" borderId="8" xfId="4" applyFont="1" applyFill="1" applyBorder="1" applyAlignment="1">
      <alignment horizontal="center" vertical="center"/>
    </xf>
    <xf numFmtId="0" fontId="0" fillId="4" borderId="9" xfId="4" applyFont="1" applyFill="1" applyBorder="1" applyAlignment="1">
      <alignment horizontal="center" vertical="center"/>
    </xf>
    <xf numFmtId="0" fontId="0" fillId="4" borderId="10" xfId="4" applyFont="1" applyFill="1" applyBorder="1" applyAlignment="1">
      <alignment horizontal="center" vertical="center"/>
    </xf>
    <xf numFmtId="0" fontId="0" fillId="4" borderId="11" xfId="4" applyFont="1" applyFill="1" applyBorder="1" applyAlignment="1">
      <alignment horizontal="center" vertical="center"/>
    </xf>
    <xf numFmtId="0" fontId="0" fillId="4" borderId="12" xfId="4" applyFont="1" applyFill="1" applyBorder="1" applyAlignment="1">
      <alignment horizontal="center" vertical="center"/>
    </xf>
    <xf numFmtId="0" fontId="0" fillId="4" borderId="1" xfId="4" applyFont="1" applyFill="1" applyBorder="1" applyAlignment="1">
      <alignment horizontal="center" vertical="center"/>
    </xf>
    <xf numFmtId="0" fontId="0" fillId="4" borderId="13" xfId="4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4" borderId="14" xfId="4" applyFont="1" applyFill="1" applyBorder="1" applyAlignment="1">
      <alignment horizontal="center" vertical="center"/>
    </xf>
    <xf numFmtId="0" fontId="0" fillId="4" borderId="15" xfId="4" applyFont="1" applyFill="1" applyBorder="1" applyAlignment="1">
      <alignment horizontal="center" vertical="center"/>
    </xf>
    <xf numFmtId="0" fontId="0" fillId="4" borderId="16" xfId="4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7" borderId="8" xfId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2" fontId="6" fillId="2" borderId="17" xfId="2" applyNumberFormat="1" applyFont="1" applyFill="1" applyBorder="1" applyAlignment="1">
      <alignment horizontal="center" vertical="center"/>
    </xf>
    <xf numFmtId="164" fontId="6" fillId="2" borderId="17" xfId="2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7" borderId="1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4" borderId="21" xfId="4" applyFont="1" applyBorder="1" applyAlignment="1">
      <alignment horizontal="center" vertical="center"/>
    </xf>
    <xf numFmtId="0" fontId="8" fillId="4" borderId="22" xfId="4" applyFont="1" applyBorder="1" applyAlignment="1">
      <alignment horizontal="center" vertical="center"/>
    </xf>
    <xf numFmtId="0" fontId="8" fillId="4" borderId="23" xfId="4" applyFont="1" applyBorder="1" applyAlignment="1">
      <alignment horizontal="center" vertical="center"/>
    </xf>
    <xf numFmtId="0" fontId="9" fillId="3" borderId="17" xfId="1" applyFont="1" applyBorder="1" applyAlignment="1">
      <alignment horizontal="center" vertical="center"/>
    </xf>
    <xf numFmtId="0" fontId="8" fillId="4" borderId="24" xfId="4" applyFont="1" applyBorder="1" applyAlignment="1">
      <alignment horizontal="center" vertical="center"/>
    </xf>
    <xf numFmtId="0" fontId="8" fillId="4" borderId="1" xfId="4" applyFont="1" applyAlignment="1">
      <alignment horizontal="center" vertical="center"/>
    </xf>
    <xf numFmtId="0" fontId="8" fillId="4" borderId="25" xfId="4" applyFont="1" applyBorder="1" applyAlignment="1">
      <alignment horizontal="center" vertical="center"/>
    </xf>
    <xf numFmtId="0" fontId="8" fillId="4" borderId="26" xfId="4" applyFont="1" applyBorder="1" applyAlignment="1">
      <alignment horizontal="center" vertical="center"/>
    </xf>
    <xf numFmtId="0" fontId="8" fillId="4" borderId="27" xfId="4" applyFont="1" applyBorder="1" applyAlignment="1">
      <alignment horizontal="center" vertical="center"/>
    </xf>
    <xf numFmtId="0" fontId="8" fillId="4" borderId="28" xfId="4" applyFont="1" applyBorder="1" applyAlignment="1">
      <alignment horizontal="center" vertical="center"/>
    </xf>
    <xf numFmtId="164" fontId="9" fillId="2" borderId="17" xfId="2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64" fontId="6" fillId="2" borderId="33" xfId="2" applyNumberFormat="1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2" fontId="0" fillId="6" borderId="33" xfId="2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2" fontId="0" fillId="8" borderId="32" xfId="1" applyNumberFormat="1" applyFont="1" applyFill="1" applyBorder="1" applyAlignment="1">
      <alignment horizontal="center" vertical="center"/>
    </xf>
    <xf numFmtId="2" fontId="0" fillId="2" borderId="33" xfId="2" applyNumberFormat="1" applyFont="1" applyFill="1" applyBorder="1" applyAlignment="1">
      <alignment horizontal="center" vertical="center"/>
    </xf>
    <xf numFmtId="2" fontId="7" fillId="2" borderId="36" xfId="2" applyNumberFormat="1" applyFont="1" applyBorder="1" applyAlignment="1">
      <alignment horizontal="center" vertical="center"/>
    </xf>
    <xf numFmtId="2" fontId="9" fillId="2" borderId="17" xfId="2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3" borderId="33" xfId="1" applyFont="1" applyBorder="1" applyAlignment="1">
      <alignment horizontal="center" vertical="center"/>
    </xf>
    <xf numFmtId="2" fontId="9" fillId="2" borderId="33" xfId="2" applyNumberFormat="1" applyFont="1" applyBorder="1" applyAlignment="1">
      <alignment horizontal="center" vertical="center"/>
    </xf>
    <xf numFmtId="164" fontId="9" fillId="2" borderId="33" xfId="2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2" fontId="0" fillId="6" borderId="36" xfId="2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4" borderId="2" xfId="4" applyFont="1" applyFill="1" applyBorder="1" applyAlignment="1">
      <alignment horizontal="center" vertical="center"/>
    </xf>
  </cellXfs>
  <cellStyles count="5">
    <cellStyle name="Bad" xfId="2" builtinId="27" customBuiltin="1"/>
    <cellStyle name="Good" xfId="1" builtinId="26" customBuiltin="1"/>
    <cellStyle name="Input" xfId="4" builtinId="20" customBuiltin="1"/>
    <cellStyle name="Neutral" xfId="3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4"/>
  <sheetViews>
    <sheetView tabSelected="1" topLeftCell="A7" zoomScale="120" zoomScaleNormal="120" workbookViewId="0">
      <selection activeCell="H26" sqref="H26"/>
    </sheetView>
  </sheetViews>
  <sheetFormatPr defaultRowHeight="15" x14ac:dyDescent="0.25"/>
  <cols>
    <col min="1" max="1" width="9.140625" customWidth="1"/>
    <col min="2" max="2" width="20.140625" bestFit="1" customWidth="1"/>
    <col min="3" max="3" width="14.28515625" customWidth="1"/>
    <col min="4" max="4" width="13.7109375" customWidth="1"/>
    <col min="5" max="5" width="9.140625" customWidth="1"/>
    <col min="6" max="7" width="11" customWidth="1"/>
    <col min="8" max="8" width="12" customWidth="1"/>
    <col min="9" max="9" width="3.42578125" customWidth="1"/>
    <col min="10" max="10" width="4" customWidth="1"/>
    <col min="11" max="11" width="6.140625" customWidth="1"/>
    <col min="12" max="12" width="19.28515625" customWidth="1"/>
    <col min="13" max="13" width="9.28515625" customWidth="1"/>
    <col min="14" max="14" width="9.140625" customWidth="1"/>
  </cols>
  <sheetData>
    <row r="2" spans="2:13" ht="15.75" thickBot="1" x14ac:dyDescent="0.3"/>
    <row r="3" spans="2:13" x14ac:dyDescent="0.25">
      <c r="B3" s="78" t="s">
        <v>0</v>
      </c>
      <c r="C3" s="79"/>
      <c r="D3" s="80"/>
      <c r="E3" s="1"/>
      <c r="F3" s="81" t="s">
        <v>0</v>
      </c>
      <c r="G3" s="81"/>
      <c r="H3" s="81"/>
      <c r="I3" s="1"/>
      <c r="J3" s="1"/>
      <c r="K3" s="62" t="s">
        <v>1</v>
      </c>
      <c r="L3" s="62"/>
      <c r="M3" s="62"/>
    </row>
    <row r="4" spans="2:13" ht="15.75" x14ac:dyDescent="0.25">
      <c r="B4" s="42" t="s">
        <v>2</v>
      </c>
      <c r="C4" s="23"/>
      <c r="D4" s="43">
        <v>180</v>
      </c>
      <c r="E4" s="1"/>
      <c r="F4" s="4" t="s">
        <v>3</v>
      </c>
      <c r="G4" s="5"/>
      <c r="H4" s="6">
        <f>SUM(D6/2)</f>
        <v>7.3636363636363639E-2</v>
      </c>
      <c r="I4" s="1"/>
      <c r="J4" s="1"/>
      <c r="K4" s="2">
        <v>1</v>
      </c>
      <c r="L4" s="3" t="s">
        <v>4</v>
      </c>
      <c r="M4" s="7">
        <v>0.9</v>
      </c>
    </row>
    <row r="5" spans="2:13" ht="15.75" x14ac:dyDescent="0.25">
      <c r="B5" s="42" t="s">
        <v>5</v>
      </c>
      <c r="C5" s="24">
        <v>11</v>
      </c>
      <c r="D5" s="44">
        <f>SUM(D4/C5)*2</f>
        <v>32.727272727272727</v>
      </c>
      <c r="E5" s="1"/>
      <c r="F5" s="4" t="s">
        <v>6</v>
      </c>
      <c r="G5" s="5"/>
      <c r="H5" s="6">
        <f>SUM(H4*H4)</f>
        <v>5.4223140495867775E-3</v>
      </c>
      <c r="I5" s="1"/>
      <c r="J5" s="1"/>
      <c r="K5" s="2">
        <v>2</v>
      </c>
      <c r="L5" s="3" t="s">
        <v>7</v>
      </c>
      <c r="M5" s="7">
        <v>1.7</v>
      </c>
    </row>
    <row r="6" spans="2:13" ht="15.75" x14ac:dyDescent="0.25">
      <c r="B6" s="42" t="s">
        <v>10</v>
      </c>
      <c r="C6" s="23"/>
      <c r="D6" s="45">
        <f>SUM(D4-D5)/(1000)</f>
        <v>0.14727272727272728</v>
      </c>
      <c r="E6" s="1"/>
      <c r="F6" s="4" t="s">
        <v>8</v>
      </c>
      <c r="G6" s="5"/>
      <c r="H6" s="6">
        <f>SUM(3.142*H5)</f>
        <v>1.7036910743801655E-2</v>
      </c>
      <c r="I6" s="1"/>
      <c r="J6" s="1"/>
      <c r="K6" s="2">
        <v>3</v>
      </c>
      <c r="L6" s="3" t="s">
        <v>9</v>
      </c>
      <c r="M6" s="7">
        <v>2.2999999999999998</v>
      </c>
    </row>
    <row r="7" spans="2:13" ht="16.5" thickBot="1" x14ac:dyDescent="0.3">
      <c r="B7" s="42" t="s">
        <v>13</v>
      </c>
      <c r="C7" s="24">
        <v>12000</v>
      </c>
      <c r="D7" s="46"/>
      <c r="E7" s="1"/>
      <c r="F7" s="8" t="s">
        <v>11</v>
      </c>
      <c r="G7" s="9"/>
      <c r="H7" s="10">
        <f>SUM(C7*H6)</f>
        <v>204.44292892561987</v>
      </c>
      <c r="I7" s="1"/>
      <c r="J7" s="1"/>
      <c r="K7" s="2">
        <v>4</v>
      </c>
      <c r="L7" s="3" t="s">
        <v>12</v>
      </c>
      <c r="M7" s="7">
        <v>2.4</v>
      </c>
    </row>
    <row r="8" spans="2:13" ht="15.75" x14ac:dyDescent="0.25">
      <c r="B8" s="42" t="s">
        <v>18</v>
      </c>
      <c r="C8" s="26">
        <f>H7</f>
        <v>204.44292892561987</v>
      </c>
      <c r="D8" s="46"/>
      <c r="E8" s="1"/>
      <c r="F8" s="11" t="s">
        <v>14</v>
      </c>
      <c r="G8" s="12">
        <f>SUM(H7*1.0158)</f>
        <v>207.67312720264468</v>
      </c>
      <c r="H8" s="13" t="s">
        <v>15</v>
      </c>
      <c r="I8" s="1"/>
      <c r="J8" s="1"/>
      <c r="K8" s="2">
        <v>5</v>
      </c>
      <c r="L8" s="3" t="s">
        <v>17</v>
      </c>
      <c r="M8" s="7">
        <v>3.5</v>
      </c>
    </row>
    <row r="9" spans="2:13" ht="15.75" x14ac:dyDescent="0.25">
      <c r="B9" s="42" t="s">
        <v>25</v>
      </c>
      <c r="C9" s="26">
        <f>SUM(C8*1000)</f>
        <v>204442.92892561987</v>
      </c>
      <c r="D9" s="46"/>
      <c r="E9" s="1"/>
      <c r="F9" s="14" t="s">
        <v>19</v>
      </c>
      <c r="G9" s="15">
        <f>SUM(H7*0.877)</f>
        <v>179.29644866776863</v>
      </c>
      <c r="H9" s="16" t="s">
        <v>20</v>
      </c>
      <c r="I9" s="1"/>
      <c r="J9" s="1"/>
      <c r="K9" s="2">
        <v>6</v>
      </c>
      <c r="L9" s="3" t="s">
        <v>24</v>
      </c>
      <c r="M9" s="7">
        <v>4.8</v>
      </c>
    </row>
    <row r="10" spans="2:13" ht="15.75" x14ac:dyDescent="0.25">
      <c r="B10" s="42" t="s">
        <v>29</v>
      </c>
      <c r="C10" s="25">
        <f>SUM(C9/4.55)</f>
        <v>44932.511851784591</v>
      </c>
      <c r="D10" s="46"/>
      <c r="E10" s="1"/>
      <c r="F10" s="14" t="s">
        <v>26</v>
      </c>
      <c r="G10" s="15">
        <f>SUM(H7*0.837)</f>
        <v>171.11873151074383</v>
      </c>
      <c r="H10" s="16" t="s">
        <v>27</v>
      </c>
      <c r="I10" s="1"/>
      <c r="J10" s="1"/>
      <c r="K10" s="2">
        <v>7</v>
      </c>
      <c r="L10" s="3" t="s">
        <v>28</v>
      </c>
      <c r="M10" s="7">
        <v>6.8</v>
      </c>
    </row>
    <row r="11" spans="2:13" ht="15.75" thickBot="1" x14ac:dyDescent="0.3">
      <c r="B11" s="66" t="s">
        <v>37</v>
      </c>
      <c r="C11" s="23" t="str">
        <f>H8</f>
        <v>350 mbar</v>
      </c>
      <c r="D11" s="47">
        <f>G8</f>
        <v>207.67312720264468</v>
      </c>
      <c r="F11" s="18" t="s">
        <v>30</v>
      </c>
      <c r="G11" s="19">
        <f>SUM(H7*1.75)</f>
        <v>357.77512561983474</v>
      </c>
      <c r="H11" s="20" t="s">
        <v>31</v>
      </c>
      <c r="K11" s="17">
        <v>8</v>
      </c>
      <c r="L11" s="21" t="s">
        <v>33</v>
      </c>
      <c r="M11" s="22">
        <v>9.4</v>
      </c>
    </row>
    <row r="12" spans="2:13" x14ac:dyDescent="0.25">
      <c r="B12" s="67"/>
      <c r="C12" s="23" t="str">
        <f>H9</f>
        <v>3 bar</v>
      </c>
      <c r="D12" s="47">
        <f>G9</f>
        <v>179.29644866776863</v>
      </c>
    </row>
    <row r="13" spans="2:13" x14ac:dyDescent="0.25">
      <c r="B13" s="67"/>
      <c r="C13" s="23" t="str">
        <f>H10</f>
        <v>6 bar</v>
      </c>
      <c r="D13" s="47">
        <f>G10</f>
        <v>171.11873151074383</v>
      </c>
    </row>
    <row r="14" spans="2:13" x14ac:dyDescent="0.25">
      <c r="B14" s="68"/>
      <c r="C14" s="23" t="str">
        <f>H11</f>
        <v>7 bar</v>
      </c>
      <c r="D14" s="47">
        <f>G11</f>
        <v>357.77512561983474</v>
      </c>
    </row>
    <row r="15" spans="2:13" x14ac:dyDescent="0.25">
      <c r="B15" s="63" t="s">
        <v>16</v>
      </c>
      <c r="C15" s="64"/>
      <c r="D15" s="65"/>
    </row>
    <row r="16" spans="2:13" ht="30" x14ac:dyDescent="0.25">
      <c r="B16" s="48" t="s">
        <v>21</v>
      </c>
      <c r="C16" s="27" t="s">
        <v>22</v>
      </c>
      <c r="D16" s="49" t="s">
        <v>23</v>
      </c>
    </row>
    <row r="17" spans="2:14" x14ac:dyDescent="0.25">
      <c r="B17" s="50">
        <v>686.37</v>
      </c>
      <c r="C17" s="28">
        <v>2.2999999999999998</v>
      </c>
      <c r="D17" s="51">
        <f>B17/C17</f>
        <v>298.42173913043479</v>
      </c>
    </row>
    <row r="18" spans="2:14" ht="15.75" thickBot="1" x14ac:dyDescent="0.3">
      <c r="B18" s="76" t="s">
        <v>32</v>
      </c>
      <c r="C18" s="77"/>
      <c r="D18" s="52">
        <f>B17+D17</f>
        <v>984.79173913043473</v>
      </c>
    </row>
    <row r="19" spans="2:14" ht="15.75" thickBot="1" x14ac:dyDescent="0.3">
      <c r="N19" s="61"/>
    </row>
    <row r="20" spans="2:14" hidden="1" x14ac:dyDescent="0.25"/>
    <row r="21" spans="2:14" hidden="1" x14ac:dyDescent="0.25"/>
    <row r="22" spans="2:14" ht="15.75" hidden="1" thickBot="1" x14ac:dyDescent="0.3"/>
    <row r="23" spans="2:14" ht="15.75" thickBot="1" x14ac:dyDescent="0.3">
      <c r="B23" s="70" t="s">
        <v>34</v>
      </c>
      <c r="C23" s="71"/>
      <c r="D23" s="72"/>
      <c r="E23" s="29"/>
      <c r="F23" s="73" t="s">
        <v>35</v>
      </c>
      <c r="G23" s="74"/>
      <c r="H23" s="75"/>
      <c r="N23" s="61"/>
    </row>
    <row r="24" spans="2:14" ht="15.75" x14ac:dyDescent="0.25">
      <c r="B24" s="54" t="s">
        <v>2</v>
      </c>
      <c r="C24" s="30"/>
      <c r="D24" s="55">
        <v>150</v>
      </c>
      <c r="E24" s="29"/>
      <c r="F24" s="31" t="s">
        <v>3</v>
      </c>
      <c r="G24" s="32"/>
      <c r="H24" s="33">
        <f>+SUM(D26/2)</f>
        <v>7.4999999999999997E-2</v>
      </c>
      <c r="N24" s="61"/>
    </row>
    <row r="25" spans="2:14" ht="15.75" x14ac:dyDescent="0.25">
      <c r="B25" s="54" t="s">
        <v>36</v>
      </c>
      <c r="C25" s="34"/>
      <c r="D25" s="56">
        <f>C25*2</f>
        <v>0</v>
      </c>
      <c r="E25" s="29"/>
      <c r="F25" s="35" t="s">
        <v>6</v>
      </c>
      <c r="G25" s="36"/>
      <c r="H25" s="37">
        <f>SUM(H24*H24)</f>
        <v>5.6249999999999998E-3</v>
      </c>
    </row>
    <row r="26" spans="2:14" ht="15.75" x14ac:dyDescent="0.25">
      <c r="B26" s="54" t="s">
        <v>10</v>
      </c>
      <c r="C26" s="30"/>
      <c r="D26" s="57">
        <f>SUM(D24-D25)/(1000)</f>
        <v>0.15</v>
      </c>
      <c r="E26" s="29"/>
      <c r="F26" s="35" t="s">
        <v>8</v>
      </c>
      <c r="G26" s="36"/>
      <c r="H26" s="37">
        <f>SUM(3.142*H25)</f>
        <v>1.7673749999999998E-2</v>
      </c>
    </row>
    <row r="27" spans="2:14" ht="16.5" thickBot="1" x14ac:dyDescent="0.3">
      <c r="B27" s="54" t="s">
        <v>13</v>
      </c>
      <c r="C27" s="34">
        <v>70</v>
      </c>
      <c r="D27" s="58"/>
      <c r="E27" s="29"/>
      <c r="F27" s="38" t="s">
        <v>11</v>
      </c>
      <c r="G27" s="39"/>
      <c r="H27" s="40">
        <f>SUM(C27*H26)</f>
        <v>1.2371624999999999</v>
      </c>
    </row>
    <row r="28" spans="2:14" ht="15.75" x14ac:dyDescent="0.25">
      <c r="B28" s="54" t="s">
        <v>18</v>
      </c>
      <c r="C28" s="41">
        <f>H27</f>
        <v>1.2371624999999999</v>
      </c>
      <c r="D28" s="58"/>
      <c r="E28" s="29"/>
      <c r="F28" s="35" t="s">
        <v>14</v>
      </c>
      <c r="G28" s="36">
        <f>SUM(H27*1.0158)</f>
        <v>1.2567096675</v>
      </c>
      <c r="H28" s="37" t="s">
        <v>15</v>
      </c>
    </row>
    <row r="29" spans="2:14" ht="15.75" x14ac:dyDescent="0.25">
      <c r="B29" s="54" t="s">
        <v>25</v>
      </c>
      <c r="C29" s="41">
        <f>SUM(C28*1000)</f>
        <v>1237.1624999999999</v>
      </c>
      <c r="D29" s="58"/>
      <c r="E29" s="29"/>
      <c r="F29" s="35" t="s">
        <v>19</v>
      </c>
      <c r="G29" s="36">
        <f>SUM(H27*0.877)</f>
        <v>1.0849915125</v>
      </c>
      <c r="H29" s="37" t="s">
        <v>20</v>
      </c>
    </row>
    <row r="30" spans="2:14" ht="15.75" x14ac:dyDescent="0.25">
      <c r="B30" s="54" t="s">
        <v>29</v>
      </c>
      <c r="C30" s="53">
        <f>SUM(C29/4.55)</f>
        <v>271.90384615384613</v>
      </c>
      <c r="D30" s="58"/>
      <c r="E30" s="29"/>
      <c r="F30" s="35" t="s">
        <v>26</v>
      </c>
      <c r="G30" s="36">
        <f>SUM(H27*0.837)</f>
        <v>1.0355050124999998</v>
      </c>
      <c r="H30" s="37" t="s">
        <v>27</v>
      </c>
    </row>
    <row r="31" spans="2:14" ht="15.75" thickBot="1" x14ac:dyDescent="0.3">
      <c r="B31" s="66" t="s">
        <v>37</v>
      </c>
      <c r="C31" s="23" t="str">
        <f>H28</f>
        <v>350 mbar</v>
      </c>
      <c r="D31" s="47">
        <f>G28</f>
        <v>1.2567096675</v>
      </c>
      <c r="F31" s="38" t="s">
        <v>30</v>
      </c>
      <c r="G31" s="39">
        <f>SUM(H27*1.75)</f>
        <v>2.1650343749999998</v>
      </c>
      <c r="H31" s="40" t="s">
        <v>31</v>
      </c>
    </row>
    <row r="32" spans="2:14" x14ac:dyDescent="0.25">
      <c r="B32" s="67"/>
      <c r="C32" s="23" t="str">
        <f>H29</f>
        <v>3 bar</v>
      </c>
      <c r="D32" s="47">
        <f>G29</f>
        <v>1.0849915125</v>
      </c>
    </row>
    <row r="33" spans="2:4" x14ac:dyDescent="0.25">
      <c r="B33" s="67"/>
      <c r="C33" s="23" t="str">
        <f>H30</f>
        <v>6 bar</v>
      </c>
      <c r="D33" s="47">
        <f>G30</f>
        <v>1.0355050124999998</v>
      </c>
    </row>
    <row r="34" spans="2:4" ht="15.75" thickBot="1" x14ac:dyDescent="0.3">
      <c r="B34" s="69"/>
      <c r="C34" s="59" t="str">
        <f>H31</f>
        <v>7 bar</v>
      </c>
      <c r="D34" s="60">
        <f>G31</f>
        <v>2.1650343749999998</v>
      </c>
    </row>
  </sheetData>
  <mergeCells count="9">
    <mergeCell ref="K3:M3"/>
    <mergeCell ref="B15:D15"/>
    <mergeCell ref="B11:B14"/>
    <mergeCell ref="B31:B34"/>
    <mergeCell ref="B23:D23"/>
    <mergeCell ref="F23:H23"/>
    <mergeCell ref="B18:C18"/>
    <mergeCell ref="B3:D3"/>
    <mergeCell ref="F3:H3"/>
  </mergeCell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E465B-0F21-448A-85DA-A3F7C89B51B5}">
  <dimension ref="A1"/>
  <sheetViews>
    <sheetView workbookViewId="0">
      <selection activeCell="B3" sqref="B3:H17"/>
    </sheetView>
  </sheetViews>
  <sheetFormatPr defaultRowHeight="15" x14ac:dyDescent="0.25"/>
  <cols>
    <col min="2" max="2" width="20.140625" bestFit="1" customWidth="1"/>
    <col min="3" max="3" width="13.42578125" customWidth="1"/>
    <col min="5" max="5" width="10.7109375" customWidth="1"/>
    <col min="6" max="6" width="11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mts-contracting</dc:creator>
  <cp:lastModifiedBy>Mark</cp:lastModifiedBy>
  <dcterms:created xsi:type="dcterms:W3CDTF">2020-09-25T17:37:31Z</dcterms:created>
  <dcterms:modified xsi:type="dcterms:W3CDTF">2021-11-16T13:37:18Z</dcterms:modified>
</cp:coreProperties>
</file>